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IP\EIP Rind\BAUDETAILS\8_BauDetails Emissionpotenzial Milchkuhstall\"/>
    </mc:Choice>
  </mc:AlternateContent>
  <bookViews>
    <workbookView xWindow="0" yWindow="0" windowWidth="19200" windowHeight="8300"/>
  </bookViews>
  <sheets>
    <sheet name="Emmissionspotenzial Kuhstall" sheetId="1" r:id="rId1"/>
    <sheet name="Korrekturfaktor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19" i="1" l="1"/>
  <c r="C4" i="1" l="1"/>
  <c r="C3" i="1"/>
  <c r="C25" i="1" l="1"/>
  <c r="C26" i="1" s="1"/>
  <c r="C27" i="1"/>
  <c r="C28" i="1" s="1"/>
  <c r="D7" i="1"/>
  <c r="C7" i="1"/>
  <c r="B13" i="2" l="1"/>
  <c r="B4" i="2"/>
  <c r="B14" i="2" l="1"/>
  <c r="B15" i="2" s="1"/>
  <c r="B12" i="2"/>
  <c r="B8" i="2"/>
  <c r="D8" i="1" l="1"/>
  <c r="C9" i="1" s="1"/>
</calcChain>
</file>

<file path=xl/sharedStrings.xml><?xml version="1.0" encoding="utf-8"?>
<sst xmlns="http://schemas.openxmlformats.org/spreadsheetml/2006/main" count="70" uniqueCount="54">
  <si>
    <t>Liegeboxenlaufstall</t>
  </si>
  <si>
    <t>Minderungsfaktor</t>
  </si>
  <si>
    <t>Anzahl Trockensteher</t>
  </si>
  <si>
    <t>Mittlere Herdengröße</t>
  </si>
  <si>
    <t>ja</t>
  </si>
  <si>
    <t>nein</t>
  </si>
  <si>
    <t>Lauffläche pro Kuh (m²)</t>
  </si>
  <si>
    <t>Korrektur integrierter Laufhof im Fressgang auf Basis 4 Meter nicht überdachte Fläche bei 0,75 m Fressplatzbreite bei 1,2 Tieren pro Fressplatz</t>
  </si>
  <si>
    <t>Korrekturfaktor doppelt berücksichtigte Fressgangfläche</t>
  </si>
  <si>
    <t>Abzug integrierte Laufhoffläche</t>
  </si>
  <si>
    <t>integrierte Laufhoffläche im Fressgang pro Kuh [m²)</t>
  </si>
  <si>
    <t>Fressgangfläche inkl. integriertem Laufhof (m²)</t>
  </si>
  <si>
    <t>Stall</t>
  </si>
  <si>
    <t>Gesamtlauffläche pro Kuh bei integriertem Fressgang (m²)</t>
  </si>
  <si>
    <t>m²</t>
  </si>
  <si>
    <t>Laktatierende</t>
  </si>
  <si>
    <t>Trockensteher</t>
  </si>
  <si>
    <t>Anzahl Laktierende</t>
  </si>
  <si>
    <r>
      <t>Laufhof im Fressgang integriert und mit emissionsarmen Lauflächen (kg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/TP/a)</t>
    </r>
  </si>
  <si>
    <r>
      <t>Laufhof angegliedert und mit emissionsarmen Laufflächen (kg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/TP/a)</t>
    </r>
  </si>
  <si>
    <r>
      <t>Emissionsfaktor angegliederter Laufhof (1,5 m²/TP) mit 8 g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/m²/d (kg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/a)</t>
    </r>
  </si>
  <si>
    <t>Lauffläche auf Basis 3,5 m FG, 2,5 m LG, 0,75 m Fressplatzbreite bei 1,2 Tieren pro Fressplatz + 20 % Zusatzfläche (Quergang, Wartebereich) insgesamt</t>
  </si>
  <si>
    <t>Korrektur doppelt berücksichtigter Fressgang auf Basis von 6,5 m Fressgangbreite, 2,5 m Laufgang, 20 % Zusatzfläche,  2,5 m² bereits berücksichtigt als integrierter Laufhof</t>
  </si>
  <si>
    <t>Gesamtemissionen (kg NH3/a)</t>
  </si>
  <si>
    <t>Tierplatz (TP)</t>
  </si>
  <si>
    <t>Referenzwert</t>
  </si>
  <si>
    <t>Laufhof im Fressgang integriert  (kg NH3/TP/a)</t>
  </si>
  <si>
    <r>
      <rPr>
        <b/>
        <sz val="12"/>
        <color theme="1"/>
        <rFont val="Symbol"/>
        <family val="1"/>
        <charset val="2"/>
      </rPr>
      <t>®</t>
    </r>
    <r>
      <rPr>
        <b/>
        <sz val="10.8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gelb = Eingabefeld</t>
    </r>
  </si>
  <si>
    <t xml:space="preserve">     Erhöhte Fressstände (ca. 150 - 160 cm lange Podeste mit Abtrennungen) </t>
  </si>
  <si>
    <r>
      <rPr>
        <b/>
        <sz val="11"/>
        <color theme="1"/>
        <rFont val="Calibri"/>
        <family val="2"/>
        <scheme val="minor"/>
      </rPr>
      <t>Integrierter Laufhof</t>
    </r>
    <r>
      <rPr>
        <sz val="11"/>
        <color theme="1"/>
        <rFont val="Calibri"/>
        <family val="2"/>
        <scheme val="minor"/>
      </rPr>
      <t xml:space="preserve"> (Fressgang mit 4 m Dachöffnung, ansonsten als "sonstige nicht überdachte Fläche eingeben)</t>
    </r>
  </si>
  <si>
    <t>Emissionsminderungsmaßnahme im Stall</t>
  </si>
  <si>
    <r>
      <t>SIMULATOR Emissionspotenzial Ammoniak (NH</t>
    </r>
    <r>
      <rPr>
        <b/>
        <vertAlign val="subscript"/>
        <sz val="16"/>
        <color theme="1"/>
        <rFont val="Calibri"/>
        <family val="2"/>
        <scheme val="minor"/>
      </rPr>
      <t>3</t>
    </r>
    <r>
      <rPr>
        <b/>
        <sz val="16"/>
        <color theme="1"/>
        <rFont val="Calibri"/>
        <family val="2"/>
        <scheme val="minor"/>
      </rPr>
      <t>) MILCHKUH</t>
    </r>
    <r>
      <rPr>
        <b/>
        <vertAlign val="superscript"/>
        <sz val="16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</si>
  <si>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Anlehnung an Christ und Benz (2020): unveröffentliches Manuskipt, eingereicht bei der Zeitschrift Landtechnik</t>
    </r>
  </si>
  <si>
    <r>
      <t>Emissionspotenzial für das Stallsystem (unter Berücksichtigung von Minderungsmaßnahmen)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</si>
  <si>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aufgrund größerer Flächen beim Bau eines Laufhofes kann der Wert auch höher sein als der Referenzwert</t>
    </r>
  </si>
  <si>
    <r>
      <t>Veränderung gegenüber Referenzwert 14,57 kg 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/(TP‧a) </t>
    </r>
  </si>
  <si>
    <t>Emissionsfaktor (kg NH3/TP/a), TP inkl. Kälber bis 6 Monate                                                                                                                                                (REFERENZWERT Laufstall ohne Emissionsminderungsmassnahmen und ohne Laufhof)</t>
  </si>
  <si>
    <t>© Prof. Dr. Barbara Benz Stand August 2020</t>
  </si>
  <si>
    <t>Sonstige nicht überdachte Lauffläche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</si>
  <si>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nur in Kombination mit regelmäßiger Entmistung </t>
    </r>
  </si>
  <si>
    <r>
      <t xml:space="preserve">     Emissionsarme Lauffläche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(z. B. 3 % Quergefälle, Rillenboden, harnableitende Spaltenauflage)</t>
    </r>
  </si>
  <si>
    <t>Emissionsminderungsmaßnahme auf dem angegliederten Laufhof</t>
  </si>
  <si>
    <t>Emissionsminderungsmaßnahme auf dem integrierten Laufhof</t>
  </si>
  <si>
    <t>Emissionsminderungsmaßnahme auf der sonstigen nicht überdachten Lauffläche</t>
  </si>
  <si>
    <r>
      <t>Emissionsarme Lauffläche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(z. B. 3 % Quergefälle, Rillenboden, harnableitende Spaltenauflage) im angegliederten Laufhof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</si>
  <si>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auf nicht überdachten Flächen wird eine geringere Minderung der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-Konzentration angenommen (10 % anstatt 20 %)</t>
    </r>
  </si>
  <si>
    <r>
      <t>Emissionsarme Lauffläche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(z. B. 3 % Quergefälle, Rillenboden, harnableitende Spaltenauflage) im integrierten Laufhof</t>
    </r>
    <r>
      <rPr>
        <vertAlign val="superscript"/>
        <sz val="11"/>
        <color theme="1"/>
        <rFont val="Calibri"/>
        <family val="2"/>
        <scheme val="minor"/>
      </rPr>
      <t>6</t>
    </r>
  </si>
  <si>
    <r>
      <t>Emissionsarme Lauffläche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(z. B. 3 % Quergefälle, Rillenboden, harnableitende Spaltenauflage) auf sonstiger nicht überdachter Lauffläche</t>
    </r>
    <r>
      <rPr>
        <vertAlign val="superscript"/>
        <sz val="11"/>
        <color theme="1"/>
        <rFont val="Calibri"/>
        <family val="2"/>
        <scheme val="minor"/>
      </rPr>
      <t>6</t>
    </r>
  </si>
  <si>
    <t>Strukturierter Laufhof mit reduzierter verschmutzter Fläche (nicht überdachte Liegeboxen z. B. auf 25 % der Fläche = Minderungsfaktor 0,75)</t>
  </si>
  <si>
    <r>
      <rPr>
        <b/>
        <sz val="11"/>
        <color theme="1"/>
        <rFont val="Calibri"/>
        <family val="2"/>
        <scheme val="minor"/>
      </rPr>
      <t>Laufhof angegliedert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(1,5 m² Laufhoffläche/TP)</t>
    </r>
  </si>
  <si>
    <r>
      <t xml:space="preserve">     Weidegang (mind. 120 Tage, mind. 6 Stunden, kein Stallzutritt)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</si>
  <si>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    Bedarfsgerechte Fütterung (Milchharnstoffgehalt &lt; 20 mg/100 ml Milch im Mittel der letzten 3 Jahre)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</si>
  <si>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DLG-Merkblatt 417</t>
    </r>
  </si>
  <si>
    <r>
      <rPr>
        <vertAlign val="superscript"/>
        <sz val="11"/>
        <color rgb="FF1F3864"/>
        <rFont val="Calibri"/>
        <family val="2"/>
        <scheme val="minor"/>
      </rPr>
      <t>3</t>
    </r>
    <r>
      <rPr>
        <sz val="11"/>
        <color rgb="FF1F3864"/>
        <rFont val="Calibri"/>
        <family val="2"/>
        <scheme val="minor"/>
      </rPr>
      <t xml:space="preserve"> alle Tiere dürfen für die Zeit des Weidegangs keinen Zutritt zum Stall haben und die Laufflächen müssen nach dem Austrieb abgeschoben werden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</si>
</sst>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+\ 0\ %;\-\ 0\ %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0.8"/>
      <color theme="1"/>
      <name val="Calibri"/>
      <family val="2"/>
    </font>
    <font>
      <b/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1F3864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vertAlign val="superscript"/>
      <sz val="11"/>
      <color rgb="FF1F386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9F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13" xfId="0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1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1" xfId="0" applyFont="1" applyFill="1" applyBorder="1" applyProtection="1"/>
    <xf numFmtId="0" fontId="6" fillId="2" borderId="9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0" fontId="2" fillId="5" borderId="23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/>
    </xf>
    <xf numFmtId="0" fontId="0" fillId="2" borderId="12" xfId="0" applyFill="1" applyBorder="1" applyProtection="1"/>
    <xf numFmtId="0" fontId="2" fillId="0" borderId="0" xfId="0" applyFont="1" applyProtection="1"/>
    <xf numFmtId="0" fontId="3" fillId="0" borderId="0" xfId="0" applyFont="1" applyProtection="1"/>
    <xf numFmtId="0" fontId="2" fillId="2" borderId="2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center"/>
    </xf>
    <xf numFmtId="0" fontId="8" fillId="5" borderId="24" xfId="0" applyFont="1" applyFill="1" applyBorder="1" applyAlignment="1" applyProtection="1">
      <alignment horizontal="right" vertical="center"/>
    </xf>
    <xf numFmtId="164" fontId="3" fillId="0" borderId="0" xfId="0" applyNumberFormat="1" applyFont="1" applyProtection="1"/>
    <xf numFmtId="2" fontId="0" fillId="0" borderId="0" xfId="0" applyNumberFormat="1" applyProtection="1"/>
    <xf numFmtId="2" fontId="3" fillId="0" borderId="0" xfId="0" applyNumberFormat="1" applyFont="1" applyProtection="1"/>
    <xf numFmtId="0" fontId="0" fillId="2" borderId="5" xfId="0" applyFont="1" applyFill="1" applyBorder="1" applyProtection="1"/>
    <xf numFmtId="0" fontId="2" fillId="5" borderId="19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2" fontId="8" fillId="5" borderId="2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Protection="1"/>
    <xf numFmtId="0" fontId="2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/>
    <xf numFmtId="0" fontId="0" fillId="2" borderId="5" xfId="0" applyFont="1" applyFill="1" applyBorder="1" applyAlignment="1" applyProtection="1"/>
    <xf numFmtId="0" fontId="15" fillId="0" borderId="0" xfId="0" applyFont="1"/>
    <xf numFmtId="1" fontId="2" fillId="5" borderId="1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2" borderId="0" xfId="0" applyFont="1" applyFill="1" applyBorder="1" applyAlignment="1" applyProtection="1"/>
    <xf numFmtId="0" fontId="0" fillId="6" borderId="27" xfId="0" applyFont="1" applyFill="1" applyBorder="1" applyAlignment="1" applyProtection="1">
      <alignment horizontal="right" vertical="center"/>
    </xf>
    <xf numFmtId="0" fontId="0" fillId="6" borderId="8" xfId="1" applyNumberFormat="1" applyFont="1" applyFill="1" applyBorder="1" applyAlignment="1" applyProtection="1">
      <alignment horizontal="center"/>
    </xf>
    <xf numFmtId="2" fontId="0" fillId="2" borderId="8" xfId="1" applyNumberFormat="1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0" fillId="2" borderId="0" xfId="1" applyNumberFormat="1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right"/>
      <protection locked="0"/>
    </xf>
    <xf numFmtId="2" fontId="0" fillId="6" borderId="8" xfId="1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0" fillId="4" borderId="28" xfId="0" applyFont="1" applyFill="1" applyBorder="1" applyProtection="1"/>
    <xf numFmtId="0" fontId="0" fillId="4" borderId="29" xfId="0" applyFont="1" applyFill="1" applyBorder="1" applyProtection="1"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0" fontId="0" fillId="6" borderId="31" xfId="0" applyFont="1" applyFill="1" applyBorder="1" applyAlignment="1" applyProtection="1">
      <alignment horizontal="right" vertical="center"/>
    </xf>
    <xf numFmtId="0" fontId="0" fillId="2" borderId="8" xfId="0" applyFont="1" applyFill="1" applyBorder="1" applyAlignment="1" applyProtection="1">
      <alignment horizontal="right" vertical="center"/>
    </xf>
    <xf numFmtId="0" fontId="0" fillId="6" borderId="32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0" fontId="0" fillId="6" borderId="33" xfId="0" applyFont="1" applyFill="1" applyBorder="1" applyAlignment="1" applyProtection="1">
      <alignment horizontal="right" vertical="center"/>
    </xf>
    <xf numFmtId="0" fontId="0" fillId="2" borderId="0" xfId="0" applyFont="1" applyFill="1" applyBorder="1" applyProtection="1"/>
    <xf numFmtId="0" fontId="0" fillId="6" borderId="4" xfId="0" applyFont="1" applyFill="1" applyBorder="1" applyAlignment="1" applyProtection="1">
      <alignment horizontal="right" vertical="center"/>
    </xf>
    <xf numFmtId="166" fontId="0" fillId="0" borderId="0" xfId="0" applyNumberFormat="1" applyProtection="1"/>
    <xf numFmtId="165" fontId="17" fillId="5" borderId="25" xfId="1" applyNumberFormat="1" applyFont="1" applyFill="1" applyBorder="1" applyAlignment="1" applyProtection="1">
      <alignment horizontal="center" vertical="center"/>
    </xf>
    <xf numFmtId="165" fontId="17" fillId="5" borderId="26" xfId="1" applyNumberFormat="1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4F9F1"/>
      <color rgb="FFEAF4E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="80" zoomScaleNormal="80" workbookViewId="0">
      <selection activeCell="P8" sqref="P8"/>
    </sheetView>
  </sheetViews>
  <sheetFormatPr baseColWidth="10" defaultRowHeight="14.5" x14ac:dyDescent="0.35"/>
  <cols>
    <col min="1" max="1" width="117.1796875" style="7" customWidth="1"/>
    <col min="2" max="2" width="19.54296875" style="6" customWidth="1"/>
    <col min="3" max="3" width="16.81640625" style="15" customWidth="1"/>
    <col min="4" max="4" width="14.453125" style="6" customWidth="1"/>
    <col min="5" max="5" width="10.81640625" style="7"/>
    <col min="6" max="6" width="0" style="7" hidden="1" customWidth="1"/>
    <col min="7" max="7" width="10.81640625" style="7"/>
    <col min="8" max="8" width="10.81640625" style="7" customWidth="1"/>
    <col min="9" max="15" width="10.81640625" style="7"/>
    <col min="16" max="16" width="10.81640625" style="6"/>
    <col min="17" max="24" width="10.81640625" style="7"/>
  </cols>
  <sheetData>
    <row r="1" spans="1:7" ht="5.15" customHeight="1" thickBot="1" x14ac:dyDescent="0.5">
      <c r="A1" s="16"/>
      <c r="B1" s="11"/>
      <c r="C1" s="12"/>
      <c r="D1" s="13"/>
    </row>
    <row r="2" spans="1:7" ht="24" customHeight="1" thickBot="1" x14ac:dyDescent="0.4">
      <c r="A2" s="17" t="s">
        <v>31</v>
      </c>
      <c r="B2" s="25" t="s">
        <v>3</v>
      </c>
      <c r="C2" s="10">
        <v>100</v>
      </c>
      <c r="D2" s="5"/>
      <c r="F2" s="7" t="s">
        <v>4</v>
      </c>
    </row>
    <row r="3" spans="1:7" ht="24" customHeight="1" thickBot="1" x14ac:dyDescent="0.4">
      <c r="A3" s="39" t="s">
        <v>37</v>
      </c>
      <c r="B3" s="26" t="s">
        <v>17</v>
      </c>
      <c r="C3" s="14">
        <f>C2*0.88</f>
        <v>88</v>
      </c>
      <c r="D3" s="4"/>
      <c r="F3" s="7" t="s">
        <v>5</v>
      </c>
    </row>
    <row r="4" spans="1:7" ht="24" customHeight="1" thickBot="1" x14ac:dyDescent="0.4">
      <c r="A4" s="40" t="s">
        <v>27</v>
      </c>
      <c r="B4" s="26" t="s">
        <v>2</v>
      </c>
      <c r="C4" s="14">
        <f>C2*0.12</f>
        <v>12</v>
      </c>
      <c r="D4" s="4"/>
      <c r="E4" s="8"/>
    </row>
    <row r="5" spans="1:7" ht="29.5" thickBot="1" x14ac:dyDescent="0.4">
      <c r="A5" s="41" t="s">
        <v>36</v>
      </c>
      <c r="B5" s="42" t="s">
        <v>0</v>
      </c>
      <c r="C5" s="43">
        <v>14.57</v>
      </c>
      <c r="D5" s="32"/>
    </row>
    <row r="6" spans="1:7" ht="30" customHeight="1" x14ac:dyDescent="0.35">
      <c r="A6" s="18"/>
      <c r="B6" s="27"/>
      <c r="C6" s="33" t="s">
        <v>12</v>
      </c>
      <c r="D6" s="34" t="s">
        <v>24</v>
      </c>
    </row>
    <row r="7" spans="1:7" ht="30" customHeight="1" x14ac:dyDescent="0.35">
      <c r="A7" s="19" t="s">
        <v>25</v>
      </c>
      <c r="B7" s="72" t="s">
        <v>23</v>
      </c>
      <c r="C7" s="47">
        <f>C2*C5</f>
        <v>1457</v>
      </c>
      <c r="D7" s="35">
        <f>C5</f>
        <v>14.57</v>
      </c>
    </row>
    <row r="8" spans="1:7" ht="30" customHeight="1" x14ac:dyDescent="0.35">
      <c r="A8" s="19" t="s">
        <v>33</v>
      </c>
      <c r="B8" s="72"/>
      <c r="C8" s="47">
        <f>C3*(C5*IF(C12="ja",IF(C11="ja",0.933333,B12),1)*IF(C11="ja",B11,1)*IF(C13="ja",B13,1)*IF(C14="ja",B14,1)*IF(C19="ja",B19,1))+IF(C19="ja",C27*C2,0)*IF(C21="ja",B21,1)+(IF(C15="ja",C25*C2,0)*IF(C17="ja",B17,1)*IF(C18="ja",B18,1))+C4*(C5*IF(D12="ja",IF(D11="ja",0.933333,B12),1)*IF(D11="ja",B11,1)*IF(D13="ja",B13,1)*IF(D14="ja",B14,1)*IF(D19="ja",B19,1))+IF(D19="ja",C27*C4,0)*IF(D21="ja",B21,1)+(C22*8*365/1000*IF(C24="ja",B24,1))</f>
        <v>1457</v>
      </c>
      <c r="D8" s="36">
        <f>C8/C2</f>
        <v>14.57</v>
      </c>
    </row>
    <row r="9" spans="1:7" ht="30" customHeight="1" thickBot="1" x14ac:dyDescent="0.4">
      <c r="A9" s="20"/>
      <c r="B9" s="28" t="s">
        <v>35</v>
      </c>
      <c r="C9" s="70">
        <f>D8/C5-1</f>
        <v>0</v>
      </c>
      <c r="D9" s="71"/>
    </row>
    <row r="10" spans="1:7" ht="17.149999999999999" customHeight="1" thickBot="1" x14ac:dyDescent="0.4">
      <c r="A10" s="21" t="s">
        <v>30</v>
      </c>
      <c r="B10" s="37" t="s">
        <v>1</v>
      </c>
      <c r="C10" s="37" t="s">
        <v>15</v>
      </c>
      <c r="D10" s="38" t="s">
        <v>16</v>
      </c>
      <c r="G10" s="69"/>
    </row>
    <row r="11" spans="1:7" ht="17.149999999999999" customHeight="1" thickBot="1" x14ac:dyDescent="0.4">
      <c r="A11" s="50" t="s">
        <v>50</v>
      </c>
      <c r="B11" s="51">
        <v>0.85</v>
      </c>
      <c r="C11" s="9" t="s">
        <v>5</v>
      </c>
      <c r="D11" s="9" t="s">
        <v>5</v>
      </c>
    </row>
    <row r="12" spans="1:7" ht="17.149999999999999" customHeight="1" thickBot="1" x14ac:dyDescent="0.4">
      <c r="A12" s="50" t="s">
        <v>51</v>
      </c>
      <c r="B12" s="51">
        <v>0.9</v>
      </c>
      <c r="C12" s="9" t="s">
        <v>5</v>
      </c>
      <c r="D12" s="9" t="s">
        <v>5</v>
      </c>
    </row>
    <row r="13" spans="1:7" ht="17.149999999999999" customHeight="1" thickBot="1" x14ac:dyDescent="0.4">
      <c r="A13" s="50" t="s">
        <v>28</v>
      </c>
      <c r="B13" s="56">
        <v>0.84499999999999997</v>
      </c>
      <c r="C13" s="9" t="s">
        <v>5</v>
      </c>
      <c r="D13" s="9" t="s">
        <v>5</v>
      </c>
    </row>
    <row r="14" spans="1:7" ht="17.149999999999999" customHeight="1" thickBot="1" x14ac:dyDescent="0.4">
      <c r="A14" s="66" t="s">
        <v>40</v>
      </c>
      <c r="B14" s="51">
        <v>0.8</v>
      </c>
      <c r="C14" s="9" t="s">
        <v>5</v>
      </c>
      <c r="D14" s="9" t="s">
        <v>5</v>
      </c>
    </row>
    <row r="15" spans="1:7" ht="17.149999999999999" customHeight="1" thickBot="1" x14ac:dyDescent="0.4">
      <c r="A15" s="63" t="s">
        <v>49</v>
      </c>
      <c r="B15" s="67"/>
      <c r="C15" s="9" t="s">
        <v>5</v>
      </c>
      <c r="D15" s="44"/>
    </row>
    <row r="16" spans="1:7" ht="17.149999999999999" customHeight="1" thickBot="1" x14ac:dyDescent="0.4">
      <c r="A16" s="65" t="s">
        <v>41</v>
      </c>
      <c r="B16" s="49"/>
      <c r="C16" s="49"/>
      <c r="D16" s="45"/>
    </row>
    <row r="17" spans="1:16" ht="17.149999999999999" customHeight="1" thickBot="1" x14ac:dyDescent="0.4">
      <c r="A17" s="64" t="s">
        <v>44</v>
      </c>
      <c r="B17" s="51">
        <v>0.9</v>
      </c>
      <c r="C17" s="9" t="s">
        <v>5</v>
      </c>
      <c r="D17" s="45"/>
    </row>
    <row r="18" spans="1:16" ht="17.149999999999999" customHeight="1" thickBot="1" x14ac:dyDescent="0.4">
      <c r="A18" s="62" t="s">
        <v>48</v>
      </c>
      <c r="B18" s="9">
        <v>0.75</v>
      </c>
      <c r="C18" s="9" t="s">
        <v>5</v>
      </c>
      <c r="D18" s="45"/>
    </row>
    <row r="19" spans="1:16" ht="17.149999999999999" customHeight="1" thickBot="1" x14ac:dyDescent="0.4">
      <c r="A19" s="63" t="s">
        <v>29</v>
      </c>
      <c r="B19" s="52">
        <f>'Korrekturfaktor '!B15</f>
        <v>0.94444444444444442</v>
      </c>
      <c r="C19" s="9" t="s">
        <v>5</v>
      </c>
      <c r="D19" s="9" t="s">
        <v>5</v>
      </c>
    </row>
    <row r="20" spans="1:16" ht="17.149999999999999" customHeight="1" thickBot="1" x14ac:dyDescent="0.4">
      <c r="A20" s="65" t="s">
        <v>42</v>
      </c>
      <c r="B20" s="49"/>
      <c r="C20" s="49"/>
      <c r="D20" s="45"/>
    </row>
    <row r="21" spans="1:16" ht="17.149999999999999" customHeight="1" thickBot="1" x14ac:dyDescent="0.4">
      <c r="A21" s="68" t="s">
        <v>46</v>
      </c>
      <c r="B21" s="51">
        <v>0.9</v>
      </c>
      <c r="C21" s="9" t="s">
        <v>5</v>
      </c>
      <c r="D21" s="9" t="s">
        <v>5</v>
      </c>
    </row>
    <row r="22" spans="1:16" ht="17.149999999999999" customHeight="1" thickBot="1" x14ac:dyDescent="0.4">
      <c r="A22" s="65" t="s">
        <v>38</v>
      </c>
      <c r="B22" s="54"/>
      <c r="C22" s="9">
        <v>0</v>
      </c>
      <c r="D22" s="53" t="s">
        <v>14</v>
      </c>
    </row>
    <row r="23" spans="1:16" ht="17.149999999999999" customHeight="1" thickBot="1" x14ac:dyDescent="0.4">
      <c r="A23" s="65" t="s">
        <v>43</v>
      </c>
      <c r="B23" s="49"/>
      <c r="C23" s="49"/>
      <c r="D23" s="45"/>
    </row>
    <row r="24" spans="1:16" ht="17.149999999999999" customHeight="1" thickBot="1" x14ac:dyDescent="0.4">
      <c r="A24" s="64" t="s">
        <v>47</v>
      </c>
      <c r="B24" s="51">
        <v>0.9</v>
      </c>
      <c r="C24" s="9" t="s">
        <v>5</v>
      </c>
      <c r="D24" s="32"/>
    </row>
    <row r="25" spans="1:16" ht="16.5" hidden="1" customHeight="1" x14ac:dyDescent="0.45">
      <c r="A25" s="57"/>
      <c r="B25" s="55" t="s">
        <v>20</v>
      </c>
      <c r="C25" s="3">
        <f>1.5*8*365/1000</f>
        <v>4.38</v>
      </c>
      <c r="D25" s="45"/>
    </row>
    <row r="26" spans="1:16" ht="16.5" hidden="1" customHeight="1" x14ac:dyDescent="0.45">
      <c r="A26" s="22"/>
      <c r="B26" s="1" t="s">
        <v>19</v>
      </c>
      <c r="C26" s="2">
        <f>C25*B17</f>
        <v>3.9420000000000002</v>
      </c>
      <c r="D26" s="45"/>
    </row>
    <row r="27" spans="1:16" ht="14.5" hidden="1" customHeight="1" x14ac:dyDescent="0.35">
      <c r="A27" s="22"/>
      <c r="B27" s="1" t="s">
        <v>26</v>
      </c>
      <c r="C27" s="2">
        <f>IF(C19="ja", 2.5*8*365/1000, 0)</f>
        <v>0</v>
      </c>
      <c r="D27" s="45"/>
    </row>
    <row r="28" spans="1:16" ht="16.5" hidden="1" customHeight="1" x14ac:dyDescent="0.45">
      <c r="A28" s="22"/>
      <c r="B28" s="1" t="s">
        <v>18</v>
      </c>
      <c r="C28" s="2">
        <f>C27*B21</f>
        <v>0</v>
      </c>
      <c r="D28" s="45"/>
    </row>
    <row r="29" spans="1:16" ht="5.15" customHeight="1" thickBot="1" x14ac:dyDescent="0.4">
      <c r="A29" s="58"/>
      <c r="B29" s="59"/>
      <c r="C29" s="60"/>
      <c r="D29" s="61"/>
    </row>
    <row r="30" spans="1:16" s="7" customFormat="1" ht="16.5" x14ac:dyDescent="0.35">
      <c r="A30" s="7" t="s">
        <v>32</v>
      </c>
      <c r="B30" s="6"/>
      <c r="C30" s="6"/>
      <c r="D30" s="6"/>
      <c r="P30" s="6"/>
    </row>
    <row r="31" spans="1:16" s="7" customFormat="1" ht="16.5" x14ac:dyDescent="0.35">
      <c r="A31" s="7" t="s">
        <v>34</v>
      </c>
      <c r="B31" s="6"/>
      <c r="C31" s="6"/>
      <c r="D31" s="6"/>
      <c r="P31" s="6"/>
    </row>
    <row r="32" spans="1:16" s="7" customFormat="1" ht="16.5" x14ac:dyDescent="0.35">
      <c r="A32" s="46" t="s">
        <v>53</v>
      </c>
      <c r="B32" s="6"/>
      <c r="C32" s="6"/>
      <c r="D32" s="6"/>
      <c r="P32" s="6"/>
    </row>
    <row r="33" spans="1:16" s="7" customFormat="1" ht="16.5" x14ac:dyDescent="0.35">
      <c r="A33" s="7" t="s">
        <v>52</v>
      </c>
      <c r="B33" s="6"/>
      <c r="C33" s="6"/>
      <c r="D33" s="6"/>
      <c r="P33" s="6"/>
    </row>
    <row r="34" spans="1:16" ht="16.5" x14ac:dyDescent="0.35">
      <c r="A34" s="48" t="s">
        <v>39</v>
      </c>
      <c r="C34" s="6"/>
    </row>
    <row r="35" spans="1:16" ht="17.5" x14ac:dyDescent="0.45">
      <c r="A35" s="48" t="s">
        <v>45</v>
      </c>
    </row>
  </sheetData>
  <sheetProtection algorithmName="SHA-512" hashValue="CEzecjDPTUdRQyTK+V9pNGrcvsOtNRmxLsTiEP2k2a142RvQQ8aTdOfSfH6Rs/nhfU/1vTsvzOazZBIHbKMjYw==" saltValue="+rqOELAz5aeQFfcrzwgAXA==" spinCount="100000" sheet="1" selectLockedCells="1"/>
  <mergeCells count="2">
    <mergeCell ref="C9:D9"/>
    <mergeCell ref="B7:B8"/>
  </mergeCells>
  <dataValidations count="1">
    <dataValidation type="list" allowBlank="1" showInputMessage="1" showErrorMessage="1" sqref="C19:D21 C15:C18 C24 C11:D12 C13:D14">
      <formula1>$F$2:$F$3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C29 B19 C25:C28 C7:D7 C3:C4 D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workbookViewId="0">
      <selection activeCell="I1" sqref="I1"/>
    </sheetView>
  </sheetViews>
  <sheetFormatPr baseColWidth="10" defaultRowHeight="14.5" x14ac:dyDescent="0.35"/>
  <cols>
    <col min="1" max="1" width="67" style="7" customWidth="1"/>
    <col min="2" max="8" width="10.81640625" style="7"/>
    <col min="9" max="16" width="10.81640625" style="6"/>
    <col min="17" max="24" width="10.81640625" style="7"/>
  </cols>
  <sheetData>
    <row r="2" spans="1:2" x14ac:dyDescent="0.35">
      <c r="A2" s="23" t="s">
        <v>21</v>
      </c>
    </row>
    <row r="4" spans="1:2" x14ac:dyDescent="0.35">
      <c r="A4" s="24" t="s">
        <v>6</v>
      </c>
      <c r="B4" s="29">
        <f>((3.5 +2.5)*0.75/1.2)*1.2</f>
        <v>4.5</v>
      </c>
    </row>
    <row r="6" spans="1:2" x14ac:dyDescent="0.35">
      <c r="A6" s="23" t="s">
        <v>7</v>
      </c>
    </row>
    <row r="8" spans="1:2" x14ac:dyDescent="0.35">
      <c r="A8" s="24" t="s">
        <v>10</v>
      </c>
      <c r="B8" s="24">
        <f>4*0.75/1.2</f>
        <v>2.5</v>
      </c>
    </row>
    <row r="10" spans="1:2" x14ac:dyDescent="0.35">
      <c r="A10" s="23" t="s">
        <v>22</v>
      </c>
    </row>
    <row r="12" spans="1:2" x14ac:dyDescent="0.35">
      <c r="A12" s="7" t="s">
        <v>11</v>
      </c>
      <c r="B12" s="30">
        <f>6.5*0.75/1.2</f>
        <v>4.0625</v>
      </c>
    </row>
    <row r="13" spans="1:2" x14ac:dyDescent="0.35">
      <c r="A13" s="7" t="s">
        <v>13</v>
      </c>
      <c r="B13" s="30">
        <f>((6.5+2.5)*0.75/1.2)*1.2</f>
        <v>6.75</v>
      </c>
    </row>
    <row r="14" spans="1:2" x14ac:dyDescent="0.35">
      <c r="A14" s="7" t="s">
        <v>9</v>
      </c>
      <c r="B14" s="30">
        <f>B13-B8</f>
        <v>4.25</v>
      </c>
    </row>
    <row r="15" spans="1:2" x14ac:dyDescent="0.35">
      <c r="A15" s="24" t="s">
        <v>8</v>
      </c>
      <c r="B15" s="31">
        <f>B14/B4</f>
        <v>0.94444444444444442</v>
      </c>
    </row>
    <row r="27" spans="9:16" s="7" customFormat="1" x14ac:dyDescent="0.35">
      <c r="I27" s="6"/>
      <c r="J27" s="6"/>
      <c r="K27" s="6"/>
      <c r="L27" s="6"/>
      <c r="M27" s="6"/>
      <c r="N27" s="6"/>
      <c r="O27" s="6"/>
      <c r="P27" s="6"/>
    </row>
    <row r="28" spans="9:16" s="7" customFormat="1" x14ac:dyDescent="0.35">
      <c r="I28" s="6"/>
      <c r="J28" s="6"/>
      <c r="K28" s="6"/>
      <c r="L28" s="6"/>
      <c r="M28" s="6"/>
      <c r="N28" s="6"/>
      <c r="O28" s="6"/>
      <c r="P28" s="6"/>
    </row>
    <row r="29" spans="9:16" s="7" customFormat="1" x14ac:dyDescent="0.35">
      <c r="I29" s="6"/>
      <c r="J29" s="6"/>
      <c r="K29" s="6"/>
      <c r="L29" s="6"/>
      <c r="M29" s="6"/>
      <c r="N29" s="6"/>
      <c r="O29" s="6"/>
      <c r="P29" s="6"/>
    </row>
  </sheetData>
  <sheetProtection algorithmName="SHA-512" hashValue="Zq3sq8bnx/ax5NNjnltNRHzF6/RUGmj4UnAZKtz8jVWYHD3s2RiHAk75W2elHbw20hacdw8r65dCcWeqLxfgGg==" saltValue="dD+94OO+M0mHiah4OCAMW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Emmissionspotenzial Kuhstall</vt:lpstr>
      <vt:lpstr>Korrekturfaktor </vt:lpstr>
    </vt:vector>
  </TitlesOfParts>
  <Company>Hochschule für Wirtschaft und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Benz, Barbara</dc:creator>
  <cp:lastModifiedBy>Benz, Barbara</cp:lastModifiedBy>
  <dcterms:created xsi:type="dcterms:W3CDTF">2020-07-06T08:53:56Z</dcterms:created>
  <dcterms:modified xsi:type="dcterms:W3CDTF">2020-08-25T14:04:48Z</dcterms:modified>
</cp:coreProperties>
</file>